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BD466D26-1E02-4B0A-9E32-13F537A97735}" xr6:coauthVersionLast="47" xr6:coauthVersionMax="47" xr10:uidLastSave="{00000000-0000-0000-0000-000000000000}"/>
  <bookViews>
    <workbookView xWindow="28680" yWindow="-120" windowWidth="29040" windowHeight="15720" xr2:uid="{8E43BE06-EF98-4D88-A8F8-2C44AE4D5B70}"/>
  </bookViews>
  <sheets>
    <sheet name="MSFs" sheetId="1" r:id="rId1"/>
  </sheets>
  <definedNames>
    <definedName name="_xlnm._FilterDatabase" localSheetId="0" hidden="1">MSFs!$A$1:$O$10</definedName>
    <definedName name="_xlnm.Print_Area" localSheetId="0">MSFs!$A$1:$P$10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K7" i="1"/>
  <c r="E7" i="1"/>
  <c r="K4" i="1"/>
  <c r="E4" i="1"/>
  <c r="E3" i="1"/>
  <c r="K2" i="1"/>
  <c r="E2" i="1"/>
</calcChain>
</file>

<file path=xl/sharedStrings.xml><?xml version="1.0" encoding="utf-8"?>
<sst xmlns="http://schemas.openxmlformats.org/spreadsheetml/2006/main" count="71" uniqueCount="38">
  <si>
    <t>Company</t>
  </si>
  <si>
    <t>Local Unit of Government</t>
  </si>
  <si>
    <t>County</t>
  </si>
  <si>
    <t>Reported Actual Investment</t>
  </si>
  <si>
    <t>Projected Job Creation</t>
  </si>
  <si>
    <t xml:space="preserve">Projected Job
Retention </t>
  </si>
  <si>
    <t>% Change in Taxable Value (TV)</t>
  </si>
  <si>
    <t>% Change in SEV</t>
  </si>
  <si>
    <t>First Year Benefits Received</t>
  </si>
  <si>
    <t>Gaines Charter Township</t>
  </si>
  <si>
    <t>Kent</t>
  </si>
  <si>
    <t>Ypsilanti Charter Township</t>
  </si>
  <si>
    <t>Washtenaw</t>
  </si>
  <si>
    <t>Defined by type of investment rather than dollar amount</t>
  </si>
  <si>
    <t>City of Pontiac</t>
  </si>
  <si>
    <t>Oakland</t>
  </si>
  <si>
    <t>City of Romulus</t>
  </si>
  <si>
    <t>Wayne</t>
  </si>
  <si>
    <t>Did Not Report</t>
  </si>
  <si>
    <t>City of Fremont</t>
  </si>
  <si>
    <t>Newaygo</t>
  </si>
  <si>
    <t>Bedrock Management Services, LLC</t>
  </si>
  <si>
    <t>City of Detroit</t>
  </si>
  <si>
    <t>Green Charter Township</t>
  </si>
  <si>
    <t>Mecosta</t>
  </si>
  <si>
    <t>Switch, Ltd.</t>
  </si>
  <si>
    <t>American Center for Mobility and Willow Run Arsenal for Democracy Landholdings Limited Partnership</t>
  </si>
  <si>
    <t>Williams International, LLC</t>
  </si>
  <si>
    <t>A123 Systems, LLC</t>
  </si>
  <si>
    <t>Ford Motor Company</t>
  </si>
  <si>
    <t>Gerber Products Company</t>
  </si>
  <si>
    <t>Gotion Inc</t>
  </si>
  <si>
    <t>Required Investment</t>
  </si>
  <si>
    <t>Reported Current Jobs</t>
  </si>
  <si>
    <t>Reported Jobs Transferred
to Zone</t>
  </si>
  <si>
    <t>Reported Baseline Jobs at Designation</t>
  </si>
  <si>
    <t>Reported Actual Job Creation</t>
  </si>
  <si>
    <t>Reported Avg Weekly Wage of Jobs Created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</si>
</sst>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#,##0.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BC274-2050-43C7-AE1E-189EB6E40C1A}">
  <sheetPr>
    <tabColor rgb="FF00B050"/>
    <pageSetUpPr fitToPage="1"/>
  </sheetPr>
  <dimension ref="A1:O10"/>
  <sheetViews>
    <sheetView showGridLines="0" tabSelected="1" zoomScale="90" zoomScaleNormal="90" workbookViewId="0"/>
  </sheetViews>
  <sheetFormatPr defaultRowHeight="15" x14ac:dyDescent="0.25"/>
  <cols>
    <col min="1" max="1" width="16" bestFit="1" customWidth="1"/>
    <col min="2" max="2" width="28.85546875" bestFit="1" customWidth="1"/>
    <col min="3" max="3" width="12.42578125" bestFit="1" customWidth="1"/>
    <col min="4" max="4" width="16.140625" bestFit="1" customWidth="1"/>
    <col min="5" max="5" width="20.42578125" bestFit="1" customWidth="1"/>
    <col min="6" max="7" width="17.85546875" bestFit="1" customWidth="1"/>
    <col min="8" max="8" width="21.140625" bestFit="1" customWidth="1"/>
    <col min="9" max="9" width="18.5703125" bestFit="1" customWidth="1"/>
    <col min="10" max="10" width="19.85546875" bestFit="1" customWidth="1"/>
    <col min="11" max="11" width="20.42578125" bestFit="1" customWidth="1"/>
    <col min="12" max="13" width="18.140625" bestFit="1" customWidth="1"/>
    <col min="14" max="14" width="16.42578125" bestFit="1" customWidth="1"/>
    <col min="15" max="15" width="14.42578125" bestFit="1" customWidth="1"/>
    <col min="16" max="16" width="10.140625" customWidth="1"/>
  </cols>
  <sheetData>
    <row r="1" spans="1:15" ht="45" x14ac:dyDescent="0.25">
      <c r="A1" s="5" t="s">
        <v>0</v>
      </c>
      <c r="B1" s="5" t="s">
        <v>1</v>
      </c>
      <c r="C1" s="5" t="s">
        <v>2</v>
      </c>
      <c r="D1" s="5" t="s">
        <v>32</v>
      </c>
      <c r="E1" s="5" t="s">
        <v>3</v>
      </c>
      <c r="F1" s="5" t="s">
        <v>4</v>
      </c>
      <c r="G1" s="5" t="s">
        <v>5</v>
      </c>
      <c r="H1" s="5" t="s">
        <v>33</v>
      </c>
      <c r="I1" s="5" t="s">
        <v>34</v>
      </c>
      <c r="J1" s="5" t="s">
        <v>35</v>
      </c>
      <c r="K1" s="5" t="s">
        <v>36</v>
      </c>
      <c r="L1" s="6" t="s">
        <v>37</v>
      </c>
      <c r="M1" s="5" t="s">
        <v>6</v>
      </c>
      <c r="N1" s="5" t="s">
        <v>7</v>
      </c>
      <c r="O1" s="5" t="s">
        <v>8</v>
      </c>
    </row>
    <row r="2" spans="1:15" x14ac:dyDescent="0.25">
      <c r="A2" s="7" t="s">
        <v>25</v>
      </c>
      <c r="B2" s="8" t="s">
        <v>9</v>
      </c>
      <c r="C2" s="8" t="s">
        <v>10</v>
      </c>
      <c r="D2" s="9">
        <v>151190000</v>
      </c>
      <c r="E2" s="10">
        <f>SUM(122540127+17541008+10410317+13225565+1921943+17621613+11928370+4872479+710733+13125201+1441083+9585440+66128805)</f>
        <v>291052684</v>
      </c>
      <c r="F2" s="2">
        <v>103</v>
      </c>
      <c r="G2" s="2">
        <v>0</v>
      </c>
      <c r="H2" s="2">
        <v>43</v>
      </c>
      <c r="I2" s="2">
        <v>17</v>
      </c>
      <c r="J2" s="2">
        <v>0</v>
      </c>
      <c r="K2" s="1">
        <f>H2-I2-J2</f>
        <v>26</v>
      </c>
      <c r="L2" s="11">
        <v>1123</v>
      </c>
      <c r="M2" s="12">
        <v>169.99</v>
      </c>
      <c r="N2" s="12">
        <v>282.44</v>
      </c>
      <c r="O2" s="13">
        <v>42736</v>
      </c>
    </row>
    <row r="3" spans="1:15" ht="120" x14ac:dyDescent="0.25">
      <c r="A3" s="7" t="s">
        <v>26</v>
      </c>
      <c r="B3" s="8" t="s">
        <v>11</v>
      </c>
      <c r="C3" s="8" t="s">
        <v>12</v>
      </c>
      <c r="D3" s="14" t="s">
        <v>13</v>
      </c>
      <c r="E3" s="10">
        <f>SUM(24101651.9+26870722.98+1427123.92+1056189.86+647745.59+2476963+0)</f>
        <v>56580397.25</v>
      </c>
      <c r="F3" s="1">
        <v>0</v>
      </c>
      <c r="G3" s="2">
        <v>0</v>
      </c>
      <c r="H3" s="2">
        <v>7</v>
      </c>
      <c r="I3" s="2">
        <v>0</v>
      </c>
      <c r="J3" s="2">
        <v>0</v>
      </c>
      <c r="K3" s="3">
        <v>7</v>
      </c>
      <c r="L3" s="11">
        <v>2898</v>
      </c>
      <c r="M3" s="12">
        <v>923.58</v>
      </c>
      <c r="N3" s="12">
        <v>1891.54</v>
      </c>
      <c r="O3" s="13">
        <v>42736</v>
      </c>
    </row>
    <row r="4" spans="1:15" ht="45" x14ac:dyDescent="0.25">
      <c r="A4" s="7" t="s">
        <v>27</v>
      </c>
      <c r="B4" s="8" t="s">
        <v>14</v>
      </c>
      <c r="C4" s="8" t="s">
        <v>15</v>
      </c>
      <c r="D4" s="15">
        <v>344500000</v>
      </c>
      <c r="E4" s="10">
        <f>82076499+40144235+5117406+51446417+11817203+55969116+4473675+64583893+55969116+11817203+45512836.25+2225156.32</f>
        <v>431152755.56999999</v>
      </c>
      <c r="F4" s="1">
        <v>400</v>
      </c>
      <c r="G4" s="2">
        <v>0</v>
      </c>
      <c r="H4" s="2">
        <v>1229</v>
      </c>
      <c r="I4" s="1">
        <v>348</v>
      </c>
      <c r="J4" s="2">
        <v>0</v>
      </c>
      <c r="K4" s="1">
        <f>H4-I4-J4</f>
        <v>881</v>
      </c>
      <c r="L4" s="11">
        <v>1332</v>
      </c>
      <c r="M4" s="12">
        <v>0.28000000000000003</v>
      </c>
      <c r="N4" s="12">
        <v>72.63</v>
      </c>
      <c r="O4" s="13">
        <v>43101</v>
      </c>
    </row>
    <row r="5" spans="1:15" ht="30" x14ac:dyDescent="0.25">
      <c r="A5" s="7" t="s">
        <v>28</v>
      </c>
      <c r="B5" s="8" t="s">
        <v>16</v>
      </c>
      <c r="C5" s="8" t="s">
        <v>17</v>
      </c>
      <c r="D5" s="9">
        <v>19000000</v>
      </c>
      <c r="E5" s="10">
        <v>115874163</v>
      </c>
      <c r="F5" s="2">
        <v>46</v>
      </c>
      <c r="G5" s="2">
        <v>0</v>
      </c>
      <c r="H5" s="2" t="s">
        <v>18</v>
      </c>
      <c r="I5" s="1" t="s">
        <v>18</v>
      </c>
      <c r="J5" s="2">
        <v>0</v>
      </c>
      <c r="K5" s="1" t="s">
        <v>18</v>
      </c>
      <c r="L5" s="11" t="s">
        <v>18</v>
      </c>
      <c r="M5" s="12" t="s">
        <v>18</v>
      </c>
      <c r="N5" s="12" t="s">
        <v>18</v>
      </c>
      <c r="O5" s="13">
        <v>40544</v>
      </c>
    </row>
    <row r="6" spans="1:15" ht="30" x14ac:dyDescent="0.25">
      <c r="A6" s="16" t="s">
        <v>29</v>
      </c>
      <c r="B6" s="8" t="s">
        <v>16</v>
      </c>
      <c r="C6" s="8" t="s">
        <v>17</v>
      </c>
      <c r="D6" s="9">
        <v>19000000</v>
      </c>
      <c r="E6" s="10">
        <v>0</v>
      </c>
      <c r="F6" s="2">
        <v>46</v>
      </c>
      <c r="G6" s="2">
        <v>0</v>
      </c>
      <c r="H6" s="2" t="s">
        <v>18</v>
      </c>
      <c r="I6" s="2" t="s">
        <v>18</v>
      </c>
      <c r="J6" s="2">
        <v>0</v>
      </c>
      <c r="K6" s="2" t="s">
        <v>18</v>
      </c>
      <c r="L6" s="2" t="s">
        <v>18</v>
      </c>
      <c r="M6" s="2" t="s">
        <v>18</v>
      </c>
      <c r="N6" s="2" t="s">
        <v>18</v>
      </c>
      <c r="O6" s="17"/>
    </row>
    <row r="7" spans="1:15" ht="30" x14ac:dyDescent="0.25">
      <c r="A7" s="7" t="s">
        <v>30</v>
      </c>
      <c r="B7" s="8" t="s">
        <v>19</v>
      </c>
      <c r="C7" s="8" t="s">
        <v>20</v>
      </c>
      <c r="D7" s="9">
        <v>36000000</v>
      </c>
      <c r="E7" s="10">
        <f>SUM(715112+5954975+11705153+17268869+1137184+10723104+22144880+85231)</f>
        <v>69734508</v>
      </c>
      <c r="F7" s="2">
        <v>0</v>
      </c>
      <c r="G7" s="2">
        <v>50</v>
      </c>
      <c r="H7" s="2">
        <v>699</v>
      </c>
      <c r="I7" s="2">
        <v>10</v>
      </c>
      <c r="J7" s="2">
        <v>605</v>
      </c>
      <c r="K7" s="1">
        <f t="shared" ref="K7" si="0">H7-I7-J7</f>
        <v>84</v>
      </c>
      <c r="L7" s="11">
        <v>916</v>
      </c>
      <c r="M7" s="2" t="s">
        <v>18</v>
      </c>
      <c r="N7" s="2" t="s">
        <v>18</v>
      </c>
      <c r="O7" s="17">
        <v>44197</v>
      </c>
    </row>
    <row r="8" spans="1:15" ht="45" x14ac:dyDescent="0.25">
      <c r="A8" s="16" t="s">
        <v>21</v>
      </c>
      <c r="B8" s="18" t="s">
        <v>22</v>
      </c>
      <c r="C8" s="18" t="s">
        <v>17</v>
      </c>
      <c r="D8" s="19">
        <v>0</v>
      </c>
      <c r="E8" s="19">
        <v>0</v>
      </c>
      <c r="F8" s="4">
        <v>0</v>
      </c>
      <c r="G8" s="4">
        <v>0</v>
      </c>
      <c r="H8" s="4" t="s">
        <v>18</v>
      </c>
      <c r="I8" s="4" t="s">
        <v>18</v>
      </c>
      <c r="J8" s="4">
        <v>0</v>
      </c>
      <c r="K8" s="4" t="s">
        <v>18</v>
      </c>
      <c r="L8" s="4" t="s">
        <v>18</v>
      </c>
      <c r="M8" s="4" t="s">
        <v>18</v>
      </c>
      <c r="N8" s="4" t="s">
        <v>18</v>
      </c>
      <c r="O8" s="20">
        <v>44562</v>
      </c>
    </row>
    <row r="9" spans="1:15" x14ac:dyDescent="0.25">
      <c r="A9" s="16" t="s">
        <v>31</v>
      </c>
      <c r="B9" s="18" t="s">
        <v>23</v>
      </c>
      <c r="C9" s="18" t="s">
        <v>24</v>
      </c>
      <c r="D9" s="19">
        <v>2364000000</v>
      </c>
      <c r="E9" s="19">
        <v>23670873.600000001</v>
      </c>
      <c r="F9" s="4">
        <v>2350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 t="s">
        <v>18</v>
      </c>
      <c r="N9" s="4" t="s">
        <v>18</v>
      </c>
      <c r="O9" s="21">
        <v>46023</v>
      </c>
    </row>
    <row r="10" spans="1:15" ht="30" x14ac:dyDescent="0.25">
      <c r="A10" s="16" t="s">
        <v>29</v>
      </c>
      <c r="B10" s="18" t="s">
        <v>22</v>
      </c>
      <c r="C10" s="18" t="s">
        <v>17</v>
      </c>
      <c r="D10" s="9">
        <v>740000000</v>
      </c>
      <c r="E10" s="10">
        <f>SUM(23000000+480000000)</f>
        <v>503000000</v>
      </c>
      <c r="F10" s="2">
        <v>2500</v>
      </c>
      <c r="G10" s="2">
        <v>0</v>
      </c>
      <c r="H10" s="4" t="s">
        <v>18</v>
      </c>
      <c r="I10" s="4" t="s">
        <v>18</v>
      </c>
      <c r="J10" s="2">
        <v>0</v>
      </c>
      <c r="K10" s="4" t="s">
        <v>18</v>
      </c>
      <c r="L10" s="4" t="s">
        <v>18</v>
      </c>
      <c r="M10" s="4" t="s">
        <v>18</v>
      </c>
      <c r="N10" s="4" t="s">
        <v>18</v>
      </c>
      <c r="O10" s="17">
        <v>44927</v>
      </c>
    </row>
  </sheetData>
  <autoFilter ref="A1:O10" xr:uid="{205BC274-2050-43C7-AE1E-189EB6E40C1A}"/>
  <printOptions horizontalCentered="1"/>
  <pageMargins left="0.25" right="0.25" top="0.75" bottom="0.75" header="0.3" footer="0.3"/>
  <pageSetup paperSize="5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MSFs</vt:lpstr>
      <vt:lpstr>MSFs!Print_Area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2025-10-21T17:41:07Z</dcterms:created>
  <dcterms:modified xsi:type="dcterms:W3CDTF">2025-10-30T13:15:25Z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2025-10-30T13:15:02Z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dce5f393-4b19-4bb6-afe8-54b0af0a23b9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